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TỔNG GIÁ TRỊ" sheetId="9" r:id="rId1"/>
    <sheet name="REN LUYEN KY NĂNG" sheetId="13" r:id="rId2"/>
    <sheet name="PHANKY" sheetId="1" r:id="rId3"/>
    <sheet name="Sheet3" sheetId="3" state="hidden" r:id="rId4"/>
    <sheet name="Sheet1" sheetId="11" r:id="rId5"/>
    <sheet name="Sheet2" sheetId="12" r:id="rId6"/>
  </sheets>
  <externalReferences>
    <externalReference r:id="rId7"/>
  </externalReferences>
  <definedNames>
    <definedName name="_Toc483664829" localSheetId="2">PHANKY!#REF!</definedName>
    <definedName name="_Toc483664830" localSheetId="2">PHANKY!#REF!</definedName>
  </definedNames>
  <calcPr calcId="144525"/>
</workbook>
</file>

<file path=xl/calcChain.xml><?xml version="1.0" encoding="utf-8"?>
<calcChain xmlns="http://schemas.openxmlformats.org/spreadsheetml/2006/main">
  <c r="C7" i="1" l="1"/>
  <c r="E6" i="1"/>
  <c r="D6" i="1"/>
  <c r="C6" i="1" s="1"/>
  <c r="C6" i="9"/>
  <c r="E7" i="13"/>
  <c r="E6" i="13"/>
  <c r="E5" i="13"/>
  <c r="C5" i="1" l="1"/>
  <c r="C4" i="9" l="1"/>
  <c r="C11" i="9" l="1"/>
  <c r="C16" i="9"/>
  <c r="C9" i="9"/>
  <c r="C10" i="9"/>
  <c r="C12" i="9"/>
  <c r="C8" i="9"/>
  <c r="C13" i="9"/>
  <c r="E8" i="9" l="1"/>
  <c r="D7" i="1" s="1"/>
  <c r="E11" i="9"/>
  <c r="E7" i="1" s="1"/>
  <c r="C7" i="9"/>
  <c r="C17" i="9" s="1"/>
  <c r="C14" i="9"/>
  <c r="H34" i="11"/>
  <c r="E34" i="11"/>
  <c r="D34" i="11"/>
  <c r="D25" i="11" l="1"/>
  <c r="C25" i="11"/>
  <c r="A25" i="11"/>
  <c r="G23" i="11"/>
  <c r="G19" i="11"/>
  <c r="G20" i="11" s="1"/>
  <c r="G21" i="11" s="1"/>
  <c r="G16" i="11"/>
  <c r="E16" i="11"/>
  <c r="D16" i="11"/>
  <c r="C16" i="11"/>
  <c r="B16" i="11"/>
  <c r="H6" i="11"/>
  <c r="B6" i="11"/>
  <c r="G24" i="11" l="1"/>
  <c r="G25" i="11" s="1"/>
  <c r="E8" i="1" l="1"/>
  <c r="D8" i="1"/>
  <c r="C8" i="1" l="1"/>
</calcChain>
</file>

<file path=xl/sharedStrings.xml><?xml version="1.0" encoding="utf-8"?>
<sst xmlns="http://schemas.openxmlformats.org/spreadsheetml/2006/main" count="79" uniqueCount="61">
  <si>
    <t>TT</t>
  </si>
  <si>
    <t>Nội dung đầu tư</t>
  </si>
  <si>
    <t>Giá trị đầu tư</t>
  </si>
  <si>
    <t>Năm 2019</t>
  </si>
  <si>
    <t>Năm 2020</t>
  </si>
  <si>
    <t>I</t>
  </si>
  <si>
    <t>II</t>
  </si>
  <si>
    <t xml:space="preserve">Tổng giá trị </t>
  </si>
  <si>
    <t>Chi phí dự án</t>
  </si>
  <si>
    <t>Chi phí quản lý dự án</t>
  </si>
  <si>
    <t>Chi phí thẩm định dự án</t>
  </si>
  <si>
    <t>TỔNG GIÁ TRỊ DỰ ÁN</t>
  </si>
  <si>
    <t>Chi phí kiểm toán</t>
  </si>
  <si>
    <t>=0,09-((0,09-0,08)*(18262722421-10000000000)/15000000000)</t>
  </si>
  <si>
    <t>Nb</t>
  </si>
  <si>
    <t>Công thức:</t>
  </si>
  <si>
    <t>Na</t>
  </si>
  <si>
    <t>Nt = Nb - [(Nb-Na)/(Ga-Gb)] x (Gt-Gb)</t>
  </si>
  <si>
    <t>Ga</t>
  </si>
  <si>
    <t>Gb</t>
  </si>
  <si>
    <t>Nt=</t>
  </si>
  <si>
    <t>Nb-(Nb-Na)/(Ga-Gb)*(Gt-Gb)</t>
  </si>
  <si>
    <t>Gt</t>
  </si>
  <si>
    <t>G: Quy mô giá trị</t>
  </si>
  <si>
    <t>Nt</t>
  </si>
  <si>
    <t>N: Định mức tư vấn</t>
  </si>
  <si>
    <t>a: Cận trên</t>
  </si>
  <si>
    <t>b: cận dưới</t>
  </si>
  <si>
    <t>Chi phí lập hồ sơ mời thầu và chi phí  lựa chọn nhà thầu</t>
  </si>
  <si>
    <t>QLDA</t>
  </si>
  <si>
    <t>Lập DA báo cáo khả  thi</t>
  </si>
  <si>
    <t>Chi phí thẩm định giá</t>
  </si>
  <si>
    <t>Thiết bị</t>
  </si>
  <si>
    <t>Xây dựng</t>
  </si>
  <si>
    <t>Giám sát XD</t>
  </si>
  <si>
    <t>Giám sát TB</t>
  </si>
  <si>
    <t>Chi phí thẩm tra thiết kế dự toán</t>
  </si>
  <si>
    <t>Chi phí thẩm tra quyết toán</t>
  </si>
  <si>
    <t>Chi phí lập báo cáo khả thi</t>
  </si>
  <si>
    <t>Dự phòng cho yếu tố phát sinh khối lượng (5%)</t>
  </si>
  <si>
    <t>Kinh phí đào tạo đạt chuẩn (Được cấp chứngchỉ)</t>
  </si>
  <si>
    <t>Hoạt động hỗ trợ rèn luyện kỹ năng</t>
  </si>
  <si>
    <t>Kinh phí dự án</t>
  </si>
  <si>
    <t>CỘNG (I+II)</t>
  </si>
  <si>
    <t xml:space="preserve"> - Nguồn kinh phí địa phương (UBNDTP) </t>
  </si>
  <si>
    <t xml:space="preserve"> VNĐ </t>
  </si>
  <si>
    <t xml:space="preserve"> - Nguồn vốn tự có của đơn vị (Nhà trường) </t>
  </si>
  <si>
    <t xml:space="preserve">CỘNG </t>
  </si>
  <si>
    <t>CỘNG</t>
  </si>
  <si>
    <t xml:space="preserve">Tài khoản học trực tuyến  do GV Việt Nam giảng dạy </t>
  </si>
  <si>
    <t xml:space="preserve">Tài khoản học trực tuyến do GV nước ngoài giảng dạy </t>
  </si>
  <si>
    <t>227 GV và CB quản lý học (2 người/1TK)</t>
  </si>
  <si>
    <t>Đối tượng học</t>
  </si>
  <si>
    <t>Số lượng tài khoản</t>
  </si>
  <si>
    <t>Đơn giá</t>
  </si>
  <si>
    <t>Thành tiền</t>
  </si>
  <si>
    <t>80.000đ/giờ * 3 buổi/tuần * 48 tuần/năm = 11.520.000 VNĐ</t>
  </si>
  <si>
    <t>200.000đ/giờ * 3 buổi/tuần * 48 tuần/năm = 28.800.000 VNĐ</t>
  </si>
  <si>
    <t>* Tài khoản do GV VN giảng dạy:</t>
  </si>
  <si>
    <t>58 GV được đào tạo trình độ B1 trở lên</t>
  </si>
  <si>
    <t>Kinh phí đào tạo đạt chuẩn (Được cấp chứng chỉ)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</si>
</sst>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_);_(* \(#,##0\);_(* &quot;-&quot;??_);_(@_)"/>
    <numFmt numFmtId="165" formatCode="#,##0.0000000"/>
    <numFmt numFmtId="166" formatCode="_(* #,##0.0000_);_(* \(#,##0.0000\);_(* &quot;-&quot;??_);_(@_)"/>
    <numFmt numFmtId="167" formatCode="0.0000"/>
    <numFmt numFmtId="168" formatCode="#,##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3"/>
      <name val="Times New Roman"/>
      <family val="1"/>
    </font>
    <font>
      <b/>
      <sz val="13"/>
      <color indexed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5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164" fontId="2" fillId="0" borderId="1" xfId="0" applyNumberFormat="1" applyFont="1" applyBorder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right" vertical="center"/>
    </xf>
    <xf numFmtId="164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164" fontId="0" fillId="0" borderId="0" xfId="0" applyNumberFormat="1"/>
    <xf numFmtId="165" fontId="10" fillId="0" borderId="0" xfId="0" quotePrefix="1" applyNumberFormat="1" applyFont="1"/>
    <xf numFmtId="3" fontId="0" fillId="0" borderId="0" xfId="0" applyNumberFormat="1"/>
    <xf numFmtId="0" fontId="0" fillId="2" borderId="0" xfId="0" applyFill="1"/>
    <xf numFmtId="0" fontId="11" fillId="2" borderId="2" xfId="0" applyFont="1" applyFill="1" applyBorder="1"/>
    <xf numFmtId="164" fontId="0" fillId="0" borderId="0" xfId="1" applyNumberFormat="1" applyFont="1"/>
    <xf numFmtId="0" fontId="0" fillId="3" borderId="0" xfId="0" applyFill="1"/>
    <xf numFmtId="0" fontId="12" fillId="0" borderId="0" xfId="0" applyFont="1"/>
    <xf numFmtId="166" fontId="12" fillId="0" borderId="0" xfId="1" applyNumberFormat="1" applyFont="1"/>
    <xf numFmtId="0" fontId="12" fillId="3" borderId="0" xfId="0" applyFont="1" applyFill="1"/>
    <xf numFmtId="3" fontId="0" fillId="2" borderId="0" xfId="0" applyNumberFormat="1" applyFill="1"/>
    <xf numFmtId="0" fontId="2" fillId="0" borderId="1" xfId="0" applyFont="1" applyFill="1" applyBorder="1"/>
    <xf numFmtId="0" fontId="9" fillId="0" borderId="0" xfId="0" applyFont="1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3" fillId="0" borderId="1" xfId="0" applyFont="1" applyFill="1" applyBorder="1"/>
    <xf numFmtId="0" fontId="0" fillId="0" borderId="0" xfId="0" applyFont="1"/>
    <xf numFmtId="167" fontId="0" fillId="0" borderId="0" xfId="0" applyNumberFormat="1"/>
    <xf numFmtId="0" fontId="13" fillId="0" borderId="1" xfId="0" applyFont="1" applyBorder="1" applyAlignment="1">
      <alignment horizontal="justify" vertical="center" wrapText="1"/>
    </xf>
    <xf numFmtId="0" fontId="0" fillId="4" borderId="0" xfId="0" applyFill="1"/>
    <xf numFmtId="0" fontId="12" fillId="4" borderId="0" xfId="0" applyFont="1" applyFill="1"/>
    <xf numFmtId="168" fontId="0" fillId="0" borderId="0" xfId="0" applyNumberFormat="1"/>
    <xf numFmtId="164" fontId="6" fillId="5" borderId="1" xfId="1" applyNumberFormat="1" applyFont="1" applyFill="1" applyBorder="1" applyAlignment="1">
      <alignment horizontal="right" vertical="center"/>
    </xf>
    <xf numFmtId="0" fontId="0" fillId="0" borderId="0" xfId="0" applyFill="1"/>
    <xf numFmtId="164" fontId="3" fillId="0" borderId="1" xfId="1" applyNumberFormat="1" applyFont="1" applyBorder="1"/>
    <xf numFmtId="164" fontId="5" fillId="0" borderId="1" xfId="1" applyNumberFormat="1" applyFont="1" applyBorder="1"/>
    <xf numFmtId="0" fontId="2" fillId="0" borderId="0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3" fontId="5" fillId="0" borderId="0" xfId="0" applyNumberFormat="1" applyFont="1" applyAlignment="1">
      <alignment horizontal="right" vertical="center"/>
    </xf>
    <xf numFmtId="164" fontId="13" fillId="0" borderId="1" xfId="1" applyNumberFormat="1" applyFont="1" applyBorder="1" applyAlignment="1">
      <alignment horizontal="right" vertical="center"/>
    </xf>
    <xf numFmtId="164" fontId="13" fillId="0" borderId="1" xfId="1" applyNumberFormat="1" applyFont="1" applyBorder="1" applyAlignment="1">
      <alignment horizontal="right" vertical="center" wrapText="1"/>
    </xf>
    <xf numFmtId="164" fontId="13" fillId="0" borderId="1" xfId="1" applyNumberFormat="1" applyFont="1" applyBorder="1" applyAlignment="1">
      <alignment vertical="center" wrapText="1"/>
    </xf>
    <xf numFmtId="164" fontId="13" fillId="0" borderId="1" xfId="1" applyNumberFormat="1" applyFont="1" applyBorder="1" applyAlignment="1">
      <alignment horizontal="center" vertical="center"/>
    </xf>
    <xf numFmtId="164" fontId="14" fillId="0" borderId="1" xfId="1" applyNumberFormat="1" applyFont="1" applyBorder="1"/>
    <xf numFmtId="164" fontId="13" fillId="0" borderId="1" xfId="1" applyNumberFormat="1" applyFont="1" applyBorder="1"/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0" fillId="0" borderId="0" xfId="0"/>
    <xf numFmtId="0" fontId="3" fillId="0" borderId="3" xfId="0" applyFont="1" applyBorder="1" applyAlignment="1">
      <alignment vertical="center" wrapText="1"/>
    </xf>
    <xf numFmtId="0" fontId="2" fillId="0" borderId="1" xfId="0" applyFont="1" applyBorder="1"/>
    <xf numFmtId="164" fontId="3" fillId="0" borderId="3" xfId="1" applyNumberFormat="1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0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vertical="center" wrapText="1"/>
    </xf>
    <xf numFmtId="0" fontId="15" fillId="0" borderId="1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ILELUUTRU\DEAN-DUAN-CHIENLUOCPHATTRIENTRUONG\TONG%20HOP%20CAC%20DE%20AN-DU%20AN%20-CHUONGTRINHHANHDONG\TONG%20HOP%20DU%20AN%20NAM%202018\DUAN%20DAU%20TU%20NGHE%20TRONG%20DIEM%20(SLDTBXH)%20MOI%20NHAT\EXCEL\CONG%20THUC%20TIN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INGUGV"/>
      <sheetName val="QUIMOHS"/>
      <sheetName val="TUYENSINHTHEO NGHE"/>
      <sheetName val="CHƯƠNGTRINHGIAOTRINH"/>
      <sheetName val="DANHMUCNGHE"/>
      <sheetName val="THIETBI"/>
      <sheetName val="THIETBIDAYHOC"/>
      <sheetName val="TONGCP(2)"/>
      <sheetName val="TONGCP(CONGTHUC)"/>
      <sheetName val="PHANKY "/>
      <sheetName val="nội su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1">
          <cell r="E11">
            <v>808000000000</v>
          </cell>
        </row>
        <row r="12">
          <cell r="E12">
            <v>427681074656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B16" sqref="B16"/>
    </sheetView>
  </sheetViews>
  <sheetFormatPr defaultRowHeight="15" x14ac:dyDescent="0.25"/>
  <cols>
    <col min="1" max="1" width="6.7109375" customWidth="1"/>
    <col min="2" max="2" width="56.85546875" customWidth="1"/>
    <col min="3" max="3" width="21.7109375" customWidth="1"/>
    <col min="5" max="5" width="28.85546875" customWidth="1"/>
    <col min="6" max="6" width="21.5703125" customWidth="1"/>
  </cols>
  <sheetData>
    <row r="1" spans="1:6" ht="22.5" x14ac:dyDescent="0.3">
      <c r="A1" s="50" t="s">
        <v>11</v>
      </c>
      <c r="B1" s="50"/>
      <c r="C1" s="50"/>
    </row>
    <row r="3" spans="1:6" ht="16.5" x14ac:dyDescent="0.25">
      <c r="A3" s="8" t="s">
        <v>0</v>
      </c>
      <c r="B3" s="8" t="s">
        <v>1</v>
      </c>
      <c r="C3" s="8" t="s">
        <v>2</v>
      </c>
    </row>
    <row r="4" spans="1:6" ht="18.75" x14ac:dyDescent="0.25">
      <c r="A4" s="8" t="s">
        <v>5</v>
      </c>
      <c r="B4" s="35" t="s">
        <v>42</v>
      </c>
      <c r="C4" s="36">
        <f>SUM(C5:C6)</f>
        <v>4146880000</v>
      </c>
    </row>
    <row r="5" spans="1:6" ht="18.75" x14ac:dyDescent="0.3">
      <c r="A5" s="4">
        <v>1</v>
      </c>
      <c r="B5" s="33" t="s">
        <v>40</v>
      </c>
      <c r="C5" s="34">
        <v>1163200000</v>
      </c>
      <c r="F5" s="25"/>
    </row>
    <row r="6" spans="1:6" ht="18.75" x14ac:dyDescent="0.3">
      <c r="A6" s="4">
        <v>2</v>
      </c>
      <c r="B6" s="33" t="s">
        <v>41</v>
      </c>
      <c r="C6" s="33">
        <f>'REN LUYEN KY NĂNG'!E7</f>
        <v>2983680000</v>
      </c>
      <c r="F6" s="25"/>
    </row>
    <row r="7" spans="1:6" ht="18.75" x14ac:dyDescent="0.3">
      <c r="A7" s="5" t="s">
        <v>6</v>
      </c>
      <c r="B7" s="2" t="s">
        <v>8</v>
      </c>
      <c r="C7" s="3">
        <f>SUM(C8:C13)</f>
        <v>465739202.95999998</v>
      </c>
    </row>
    <row r="8" spans="1:6" ht="18.75" x14ac:dyDescent="0.25">
      <c r="A8" s="4">
        <v>1</v>
      </c>
      <c r="B8" s="1" t="s">
        <v>9</v>
      </c>
      <c r="C8" s="6">
        <f>Sheet1!B17*'TỔNG GIÁ TRỊ'!C4/100</f>
        <v>136100601.59999999</v>
      </c>
      <c r="E8" s="9">
        <f>C8+C9+C10</f>
        <v>164589667.19999999</v>
      </c>
      <c r="F8">
        <v>2</v>
      </c>
    </row>
    <row r="9" spans="1:6" ht="18.75" x14ac:dyDescent="0.25">
      <c r="A9" s="4">
        <v>2</v>
      </c>
      <c r="B9" s="1" t="s">
        <v>38</v>
      </c>
      <c r="C9" s="6">
        <f>C4*Sheet1!C17/100</f>
        <v>27701158.399999999</v>
      </c>
      <c r="E9" s="9"/>
      <c r="F9" s="9"/>
    </row>
    <row r="10" spans="1:6" ht="18.75" x14ac:dyDescent="0.25">
      <c r="A10" s="4">
        <v>3</v>
      </c>
      <c r="B10" s="27" t="s">
        <v>10</v>
      </c>
      <c r="C10" s="6">
        <f>C4*Sheet1!D35/100</f>
        <v>787907.2</v>
      </c>
    </row>
    <row r="11" spans="1:6" ht="18.75" x14ac:dyDescent="0.25">
      <c r="A11" s="4">
        <v>4</v>
      </c>
      <c r="B11" s="27" t="s">
        <v>12</v>
      </c>
      <c r="C11" s="31">
        <f>C4*Sheet1!H34/100</f>
        <v>58751959.120000012</v>
      </c>
      <c r="E11" s="9">
        <f>C11+C12+C13</f>
        <v>301149535.75999999</v>
      </c>
    </row>
    <row r="12" spans="1:6" ht="18.75" x14ac:dyDescent="0.3">
      <c r="A12" s="4">
        <v>5</v>
      </c>
      <c r="B12" s="24" t="s">
        <v>37</v>
      </c>
      <c r="C12" s="31">
        <f>C4*Sheet1!E34/100</f>
        <v>35053576.640000001</v>
      </c>
    </row>
    <row r="13" spans="1:6" ht="18.75" x14ac:dyDescent="0.25">
      <c r="A13" s="4">
        <v>6</v>
      </c>
      <c r="B13" s="37" t="s">
        <v>39</v>
      </c>
      <c r="C13" s="31">
        <f>C4*5/100</f>
        <v>207344000</v>
      </c>
    </row>
    <row r="14" spans="1:6" ht="21.75" customHeight="1" x14ac:dyDescent="0.25">
      <c r="A14" s="5"/>
      <c r="B14" s="5" t="s">
        <v>43</v>
      </c>
      <c r="C14" s="7">
        <f>C4+C7</f>
        <v>4612619202.96</v>
      </c>
    </row>
    <row r="16" spans="1:6" ht="18.75" x14ac:dyDescent="0.25">
      <c r="B16" s="38" t="s">
        <v>44</v>
      </c>
      <c r="C16" s="40">
        <f>C4</f>
        <v>4146880000</v>
      </c>
      <c r="D16" s="39" t="s">
        <v>45</v>
      </c>
    </row>
    <row r="17" spans="1:4" ht="18.75" x14ac:dyDescent="0.25">
      <c r="B17" s="38" t="s">
        <v>46</v>
      </c>
      <c r="C17" s="41">
        <f>C7</f>
        <v>465739202.95999998</v>
      </c>
      <c r="D17" s="39" t="s">
        <v>45</v>
      </c>
    </row>
    <row r="25" spans="1:4" x14ac:dyDescent="0.25">
      <c r="A25" s="32"/>
      <c r="B25" s="32"/>
      <c r="C25" s="32"/>
    </row>
  </sheetData>
  <mergeCells count="1">
    <mergeCell ref="A1:C1"/>
  </mergeCells>
  <printOptions horizontalCentered="1"/>
  <pageMargins left="0.35433070866141736" right="0.19685039370078741" top="0.43307086614173229" bottom="0.35433070866141736" header="0.31496062992125984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2"/>
  <sheetViews>
    <sheetView tabSelected="1" workbookViewId="0">
      <selection activeCell="F11" sqref="F11"/>
    </sheetView>
  </sheetViews>
  <sheetFormatPr defaultRowHeight="15" x14ac:dyDescent="0.25"/>
  <cols>
    <col min="1" max="1" width="5.140625" customWidth="1"/>
    <col min="2" max="2" width="25.28515625" customWidth="1"/>
    <col min="3" max="3" width="14" style="53" customWidth="1"/>
    <col min="4" max="4" width="14.28515625" style="53" customWidth="1"/>
    <col min="5" max="5" width="19.7109375" style="53" customWidth="1"/>
    <col min="6" max="6" width="17.28515625" customWidth="1"/>
  </cols>
  <sheetData>
    <row r="4" spans="1:6" ht="37.5" x14ac:dyDescent="0.25">
      <c r="A4" s="62" t="s">
        <v>0</v>
      </c>
      <c r="B4" s="63" t="s">
        <v>1</v>
      </c>
      <c r="C4" s="63" t="s">
        <v>53</v>
      </c>
      <c r="D4" s="63" t="s">
        <v>54</v>
      </c>
      <c r="E4" s="63" t="s">
        <v>55</v>
      </c>
      <c r="F4" s="64" t="s">
        <v>52</v>
      </c>
    </row>
    <row r="5" spans="1:6" ht="55.5" customHeight="1" x14ac:dyDescent="0.25">
      <c r="A5" s="60">
        <v>1</v>
      </c>
      <c r="B5" s="54" t="s">
        <v>49</v>
      </c>
      <c r="C5" s="57">
        <v>114</v>
      </c>
      <c r="D5" s="56">
        <v>11520000</v>
      </c>
      <c r="E5" s="56">
        <f>C5*D5</f>
        <v>1313280000</v>
      </c>
      <c r="F5" s="61" t="s">
        <v>51</v>
      </c>
    </row>
    <row r="6" spans="1:6" ht="68.25" customHeight="1" x14ac:dyDescent="0.25">
      <c r="A6" s="60">
        <v>2</v>
      </c>
      <c r="B6" s="54" t="s">
        <v>50</v>
      </c>
      <c r="C6" s="57">
        <v>58</v>
      </c>
      <c r="D6" s="56">
        <v>28800000</v>
      </c>
      <c r="E6" s="56">
        <f>C6*D6</f>
        <v>1670400000</v>
      </c>
      <c r="F6" s="61" t="s">
        <v>59</v>
      </c>
    </row>
    <row r="7" spans="1:6" ht="18.75" x14ac:dyDescent="0.3">
      <c r="A7" s="55"/>
      <c r="B7" s="65" t="s">
        <v>48</v>
      </c>
      <c r="C7" s="55"/>
      <c r="D7" s="55"/>
      <c r="E7" s="3">
        <f>SUM(E5:E6)</f>
        <v>2983680000</v>
      </c>
      <c r="F7" s="55"/>
    </row>
    <row r="9" spans="1:6" ht="27" customHeight="1" x14ac:dyDescent="0.25">
      <c r="B9" s="59" t="s">
        <v>58</v>
      </c>
      <c r="C9" s="59"/>
      <c r="D9" s="59"/>
      <c r="E9" s="59"/>
      <c r="F9" s="59"/>
    </row>
    <row r="10" spans="1:6" s="53" customFormat="1" ht="27" customHeight="1" x14ac:dyDescent="0.25">
      <c r="B10" s="58" t="s">
        <v>56</v>
      </c>
      <c r="C10" s="58"/>
      <c r="D10" s="58"/>
      <c r="E10" s="58"/>
      <c r="F10" s="66"/>
    </row>
    <row r="11" spans="1:6" ht="23.25" customHeight="1" x14ac:dyDescent="0.25">
      <c r="A11" s="53"/>
      <c r="B11" s="59" t="s">
        <v>58</v>
      </c>
      <c r="C11" s="59"/>
    </row>
    <row r="12" spans="1:6" ht="24.75" customHeight="1" x14ac:dyDescent="0.25">
      <c r="B12" s="58" t="s">
        <v>57</v>
      </c>
      <c r="C12" s="58"/>
      <c r="D12" s="58"/>
      <c r="E12" s="58"/>
    </row>
  </sheetData>
  <mergeCells count="5">
    <mergeCell ref="B11:C11"/>
    <mergeCell ref="B10:E10"/>
    <mergeCell ref="B12:E12"/>
    <mergeCell ref="B9:C9"/>
    <mergeCell ref="D9:F9"/>
  </mergeCells>
  <pageMargins left="0.45" right="0.2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8"/>
  <sheetViews>
    <sheetView workbookViewId="0">
      <selection activeCell="A3" sqref="A3:E8"/>
    </sheetView>
  </sheetViews>
  <sheetFormatPr defaultRowHeight="15" x14ac:dyDescent="0.25"/>
  <cols>
    <col min="1" max="1" width="5.42578125" customWidth="1"/>
    <col min="2" max="2" width="32.140625" customWidth="1"/>
    <col min="3" max="3" width="19.85546875" customWidth="1"/>
    <col min="4" max="5" width="18.7109375" customWidth="1"/>
  </cols>
  <sheetData>
    <row r="3" spans="1:5" ht="18.75" x14ac:dyDescent="0.25">
      <c r="A3" s="51" t="s">
        <v>0</v>
      </c>
      <c r="B3" s="52" t="s">
        <v>1</v>
      </c>
      <c r="C3" s="51" t="s">
        <v>2</v>
      </c>
      <c r="D3" s="51"/>
      <c r="E3" s="51"/>
    </row>
    <row r="4" spans="1:5" ht="23.25" customHeight="1" x14ac:dyDescent="0.25">
      <c r="A4" s="51"/>
      <c r="B4" s="52"/>
      <c r="C4" s="49" t="s">
        <v>7</v>
      </c>
      <c r="D4" s="49" t="s">
        <v>3</v>
      </c>
      <c r="E4" s="49" t="s">
        <v>4</v>
      </c>
    </row>
    <row r="5" spans="1:5" ht="34.5" customHeight="1" x14ac:dyDescent="0.25">
      <c r="A5" s="67">
        <v>1</v>
      </c>
      <c r="B5" s="68" t="s">
        <v>60</v>
      </c>
      <c r="C5" s="43">
        <f>D5+E5</f>
        <v>1163200000</v>
      </c>
      <c r="D5" s="44">
        <v>470400000</v>
      </c>
      <c r="E5" s="45">
        <v>692800000</v>
      </c>
    </row>
    <row r="6" spans="1:5" ht="37.5" x14ac:dyDescent="0.25">
      <c r="A6" s="67">
        <v>2</v>
      </c>
      <c r="B6" s="68" t="s">
        <v>41</v>
      </c>
      <c r="C6" s="43">
        <f>D6+E6</f>
        <v>2983680000</v>
      </c>
      <c r="D6" s="42">
        <f>'REN LUYEN KY NĂNG'!E7/2</f>
        <v>1491840000</v>
      </c>
      <c r="E6" s="42">
        <f>'REN LUYEN KY NĂNG'!E7/2</f>
        <v>1491840000</v>
      </c>
    </row>
    <row r="7" spans="1:5" ht="18.75" x14ac:dyDescent="0.25">
      <c r="A7" s="67">
        <v>6</v>
      </c>
      <c r="B7" s="27" t="s">
        <v>8</v>
      </c>
      <c r="C7" s="43">
        <f>D7+E7</f>
        <v>465739202.95999998</v>
      </c>
      <c r="D7" s="42">
        <f>'TỔNG GIÁ TRỊ'!E8</f>
        <v>164589667.19999999</v>
      </c>
      <c r="E7" s="42">
        <f>'TỔNG GIÁ TRỊ'!E11</f>
        <v>301149535.75999999</v>
      </c>
    </row>
    <row r="8" spans="1:5" ht="18.75" x14ac:dyDescent="0.3">
      <c r="A8" s="69"/>
      <c r="B8" s="48" t="s">
        <v>47</v>
      </c>
      <c r="C8" s="46">
        <f>SUM(C5:C7)</f>
        <v>4612619202.96</v>
      </c>
      <c r="D8" s="47">
        <f>SUM(D5:D7)</f>
        <v>2126829667.2</v>
      </c>
      <c r="E8" s="47">
        <f>SUM(E5:E7)</f>
        <v>2485789535.7600002</v>
      </c>
    </row>
    <row r="18" ht="93.75" customHeight="1" x14ac:dyDescent="0.25"/>
  </sheetData>
  <mergeCells count="3">
    <mergeCell ref="A3:A4"/>
    <mergeCell ref="B3:B4"/>
    <mergeCell ref="C3:E3"/>
  </mergeCells>
  <pageMargins left="0.45" right="0.2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13" workbookViewId="0">
      <selection activeCell="G35" sqref="G35"/>
    </sheetView>
  </sheetViews>
  <sheetFormatPr defaultRowHeight="15" x14ac:dyDescent="0.25"/>
  <cols>
    <col min="2" max="2" width="18.140625" bestFit="1" customWidth="1"/>
    <col min="3" max="3" width="22.140625" customWidth="1"/>
    <col min="4" max="4" width="19.5703125" customWidth="1"/>
    <col min="5" max="5" width="17.85546875" customWidth="1"/>
    <col min="7" max="7" width="32.5703125" customWidth="1"/>
  </cols>
  <sheetData>
    <row r="1" spans="1:12" x14ac:dyDescent="0.25">
      <c r="A1" s="10" t="s">
        <v>13</v>
      </c>
      <c r="F1" t="s">
        <v>14</v>
      </c>
      <c r="G1" s="11"/>
      <c r="K1" s="12">
        <v>0.47499999999999998</v>
      </c>
      <c r="L1" s="12" t="s">
        <v>15</v>
      </c>
    </row>
    <row r="2" spans="1:12" ht="16.5" x14ac:dyDescent="0.25">
      <c r="F2" t="s">
        <v>16</v>
      </c>
      <c r="K2" s="12">
        <v>0.65</v>
      </c>
      <c r="L2" s="13" t="s">
        <v>17</v>
      </c>
    </row>
    <row r="3" spans="1:12" x14ac:dyDescent="0.25">
      <c r="F3" t="s">
        <v>18</v>
      </c>
      <c r="K3" s="12">
        <v>10</v>
      </c>
      <c r="L3" s="12"/>
    </row>
    <row r="4" spans="1:12" x14ac:dyDescent="0.25">
      <c r="F4" t="s">
        <v>19</v>
      </c>
      <c r="K4" s="12">
        <v>50</v>
      </c>
      <c r="L4" s="12"/>
    </row>
    <row r="5" spans="1:12" x14ac:dyDescent="0.25">
      <c r="A5" t="s">
        <v>20</v>
      </c>
      <c r="B5" t="s">
        <v>21</v>
      </c>
      <c r="F5" t="s">
        <v>22</v>
      </c>
      <c r="G5" s="14"/>
      <c r="K5" s="15"/>
      <c r="L5" s="12" t="s">
        <v>23</v>
      </c>
    </row>
    <row r="6" spans="1:12" ht="16.5" x14ac:dyDescent="0.25">
      <c r="B6">
        <f>3.08-(3.08-2.99)/(500000000-200000000)*(261889273-200000000)</f>
        <v>3.0614332180999999</v>
      </c>
      <c r="F6" s="16" t="s">
        <v>24</v>
      </c>
      <c r="G6" s="17"/>
      <c r="H6" s="16">
        <f>G6/100</f>
        <v>0</v>
      </c>
      <c r="I6" s="16"/>
      <c r="J6" s="16"/>
      <c r="K6" s="18"/>
      <c r="L6" s="12" t="s">
        <v>25</v>
      </c>
    </row>
    <row r="7" spans="1:12" x14ac:dyDescent="0.25">
      <c r="K7" s="12"/>
      <c r="L7" s="12" t="s">
        <v>26</v>
      </c>
    </row>
    <row r="8" spans="1:12" x14ac:dyDescent="0.25">
      <c r="G8" s="11"/>
      <c r="H8" s="11"/>
      <c r="I8" s="11"/>
      <c r="J8" s="11"/>
      <c r="K8" s="19"/>
      <c r="L8" s="12" t="s">
        <v>27</v>
      </c>
    </row>
    <row r="9" spans="1:12" ht="18.75" x14ac:dyDescent="0.3">
      <c r="E9" s="20" t="s">
        <v>28</v>
      </c>
      <c r="K9" s="12"/>
      <c r="L9" s="12"/>
    </row>
    <row r="10" spans="1:12" x14ac:dyDescent="0.25">
      <c r="B10" s="21" t="s">
        <v>29</v>
      </c>
      <c r="C10" s="21" t="s">
        <v>30</v>
      </c>
      <c r="D10" s="21" t="s">
        <v>31</v>
      </c>
      <c r="E10" t="s">
        <v>32</v>
      </c>
      <c r="G10" t="s">
        <v>33</v>
      </c>
      <c r="H10" s="22"/>
      <c r="I10" s="22"/>
      <c r="J10" s="22"/>
      <c r="K10" s="23"/>
      <c r="L10" s="12"/>
    </row>
    <row r="11" spans="1:12" x14ac:dyDescent="0.25">
      <c r="A11" t="s">
        <v>14</v>
      </c>
      <c r="B11">
        <v>1.796</v>
      </c>
      <c r="C11">
        <v>0.40200000000000002</v>
      </c>
      <c r="E11">
        <v>0.10199999999999999</v>
      </c>
      <c r="G11">
        <v>0.04</v>
      </c>
      <c r="K11" s="12"/>
      <c r="L11" s="12"/>
    </row>
    <row r="12" spans="1:12" x14ac:dyDescent="0.25">
      <c r="A12" t="s">
        <v>16</v>
      </c>
      <c r="B12">
        <v>1.921</v>
      </c>
      <c r="C12">
        <v>0.53400000000000003</v>
      </c>
      <c r="E12">
        <v>0.113</v>
      </c>
      <c r="G12">
        <v>3.2000000000000001E-2</v>
      </c>
      <c r="H12" s="11"/>
      <c r="K12" s="12"/>
      <c r="L12" s="12"/>
    </row>
    <row r="13" spans="1:12" x14ac:dyDescent="0.25">
      <c r="A13" t="s">
        <v>18</v>
      </c>
      <c r="B13">
        <v>200</v>
      </c>
      <c r="C13">
        <v>200</v>
      </c>
      <c r="E13">
        <v>200</v>
      </c>
      <c r="G13">
        <v>2000</v>
      </c>
      <c r="H13" s="11"/>
      <c r="K13" s="12"/>
      <c r="L13" s="12"/>
    </row>
    <row r="14" spans="1:12" x14ac:dyDescent="0.25">
      <c r="A14" t="s">
        <v>19</v>
      </c>
      <c r="B14">
        <v>100</v>
      </c>
      <c r="C14">
        <v>100</v>
      </c>
      <c r="E14">
        <v>100</v>
      </c>
      <c r="G14">
        <v>1000</v>
      </c>
      <c r="K14" s="12"/>
      <c r="L14" s="12"/>
    </row>
    <row r="15" spans="1:12" x14ac:dyDescent="0.25">
      <c r="A15" t="s">
        <v>22</v>
      </c>
      <c r="B15" s="11">
        <v>180</v>
      </c>
      <c r="C15" s="11">
        <v>180</v>
      </c>
      <c r="E15" s="11">
        <v>200</v>
      </c>
      <c r="G15" s="11">
        <v>727</v>
      </c>
      <c r="K15" s="12"/>
      <c r="L15" s="12"/>
    </row>
    <row r="16" spans="1:12" ht="16.5" x14ac:dyDescent="0.25">
      <c r="A16" s="16" t="s">
        <v>24</v>
      </c>
      <c r="B16" s="16">
        <f>B11-(B11-B12)/(B13-B14)*(B15-B14)</f>
        <v>1.8960000000000001</v>
      </c>
      <c r="C16" s="16">
        <f>C11-(C11-C12)/(C13-C14)*(C15-C14)</f>
        <v>0.50760000000000005</v>
      </c>
      <c r="D16" s="14">
        <f>'[1]TONGCP(CONGTHUC)'!E12*2/100</f>
        <v>8553621493.1199999</v>
      </c>
      <c r="E16" s="16">
        <f>E11-(E11-E12)/(E13-E14)*(E15-E14)</f>
        <v>0.113</v>
      </c>
      <c r="G16" s="16">
        <f>G11-(G11-G12)/(G13-G14)*(G15-G14)</f>
        <v>4.2183999999999999E-2</v>
      </c>
      <c r="K16" s="12"/>
      <c r="L16" s="12"/>
    </row>
    <row r="17" spans="1:12" x14ac:dyDescent="0.25">
      <c r="B17" s="28">
        <v>3.282</v>
      </c>
      <c r="C17" s="28">
        <v>0.66800000000000004</v>
      </c>
      <c r="K17" s="12"/>
      <c r="L17" s="12"/>
    </row>
    <row r="18" spans="1:12" x14ac:dyDescent="0.25">
      <c r="K18" s="12"/>
      <c r="L18" s="12"/>
    </row>
    <row r="19" spans="1:12" ht="18.75" x14ac:dyDescent="0.3">
      <c r="A19" t="s">
        <v>34</v>
      </c>
      <c r="C19" s="21" t="s">
        <v>35</v>
      </c>
      <c r="D19" s="24" t="s">
        <v>36</v>
      </c>
      <c r="G19" s="14">
        <f>'[1]TONGCP(CONGTHUC)'!E12</f>
        <v>427681074656</v>
      </c>
      <c r="K19" s="12"/>
      <c r="L19" s="12"/>
    </row>
    <row r="20" spans="1:12" x14ac:dyDescent="0.25">
      <c r="A20">
        <v>0.79700000000000004</v>
      </c>
      <c r="C20">
        <v>1.546</v>
      </c>
      <c r="D20">
        <v>2.9000000000000001E-2</v>
      </c>
      <c r="G20" s="14">
        <f>G19*10%</f>
        <v>42768107465.600006</v>
      </c>
      <c r="K20" s="12"/>
      <c r="L20" s="12"/>
    </row>
    <row r="21" spans="1:12" x14ac:dyDescent="0.25">
      <c r="A21">
        <v>0.69399999999999995</v>
      </c>
      <c r="C21">
        <v>1.845</v>
      </c>
      <c r="D21">
        <v>2.8000000000000001E-2</v>
      </c>
      <c r="G21" s="9">
        <f>G19-G20</f>
        <v>384912967190.40002</v>
      </c>
      <c r="K21" s="12"/>
      <c r="L21" s="12"/>
    </row>
    <row r="22" spans="1:12" x14ac:dyDescent="0.25">
      <c r="A22">
        <v>2000</v>
      </c>
      <c r="C22">
        <v>200</v>
      </c>
      <c r="D22">
        <v>2000</v>
      </c>
      <c r="K22" s="12"/>
      <c r="L22" s="12"/>
    </row>
    <row r="23" spans="1:12" x14ac:dyDescent="0.25">
      <c r="A23">
        <v>1000</v>
      </c>
      <c r="C23">
        <v>100</v>
      </c>
      <c r="D23">
        <v>1000</v>
      </c>
      <c r="G23" s="14">
        <f>'[1]TONGCP(CONGTHUC)'!E11</f>
        <v>808000000000</v>
      </c>
      <c r="K23" s="12"/>
      <c r="L23" s="12"/>
    </row>
    <row r="24" spans="1:12" x14ac:dyDescent="0.25">
      <c r="A24" s="11">
        <v>808</v>
      </c>
      <c r="C24" s="11">
        <v>180</v>
      </c>
      <c r="D24" s="11">
        <v>727</v>
      </c>
      <c r="G24" s="9">
        <f>G23*10%</f>
        <v>80800000000</v>
      </c>
      <c r="K24" s="12"/>
      <c r="L24" s="12"/>
    </row>
    <row r="25" spans="1:12" ht="16.5" x14ac:dyDescent="0.25">
      <c r="A25" s="16">
        <f>A20-(A20-A21)/(A22-A23)*(A24-A23)</f>
        <v>0.81677600000000006</v>
      </c>
      <c r="C25" s="16">
        <f>C20-(C20-C21)/(C22-C23)*(C24-C23)</f>
        <v>1.7851999999999999</v>
      </c>
      <c r="D25" s="16">
        <f>D20-(D20-D21)/(D22-D23)*(D24-D23)</f>
        <v>2.9273E-2</v>
      </c>
      <c r="G25" s="9">
        <f>G23-G24</f>
        <v>727200000000</v>
      </c>
      <c r="K25" s="12"/>
      <c r="L25" s="12"/>
    </row>
    <row r="26" spans="1:12" x14ac:dyDescent="0.25">
      <c r="K26" s="12"/>
      <c r="L26" s="12"/>
    </row>
    <row r="27" spans="1:12" x14ac:dyDescent="0.25">
      <c r="K27" s="12"/>
      <c r="L27" s="12"/>
    </row>
    <row r="28" spans="1:12" x14ac:dyDescent="0.25">
      <c r="D28" s="21" t="s">
        <v>10</v>
      </c>
      <c r="E28" s="21" t="s">
        <v>37</v>
      </c>
      <c r="H28" s="21" t="s">
        <v>12</v>
      </c>
      <c r="K28" s="12"/>
      <c r="L28" s="12"/>
    </row>
    <row r="29" spans="1:12" x14ac:dyDescent="0.25">
      <c r="D29" s="26">
        <v>0.01</v>
      </c>
      <c r="E29" s="26">
        <v>0.65</v>
      </c>
      <c r="H29" s="26">
        <v>1.075</v>
      </c>
      <c r="K29" s="12"/>
      <c r="L29" s="12"/>
    </row>
    <row r="30" spans="1:12" x14ac:dyDescent="0.25">
      <c r="D30">
        <v>1.2500000000000001E-2</v>
      </c>
      <c r="E30">
        <v>0.95</v>
      </c>
      <c r="H30">
        <v>1.6</v>
      </c>
      <c r="K30" s="12"/>
      <c r="L30" s="12"/>
    </row>
    <row r="31" spans="1:12" x14ac:dyDescent="0.25">
      <c r="D31">
        <v>200</v>
      </c>
      <c r="E31">
        <v>10</v>
      </c>
      <c r="H31">
        <v>10</v>
      </c>
      <c r="K31" s="12"/>
      <c r="L31" s="12"/>
    </row>
    <row r="32" spans="1:12" x14ac:dyDescent="0.25">
      <c r="D32">
        <v>100</v>
      </c>
      <c r="E32">
        <v>5</v>
      </c>
      <c r="H32">
        <v>5</v>
      </c>
      <c r="K32" s="12"/>
      <c r="L32" s="12"/>
    </row>
    <row r="33" spans="4:12" x14ac:dyDescent="0.25">
      <c r="D33" s="11">
        <v>122</v>
      </c>
      <c r="E33" s="30">
        <v>8.2550000000000008</v>
      </c>
      <c r="H33" s="11">
        <v>8.2550000000000008</v>
      </c>
      <c r="K33" s="12"/>
      <c r="L33" s="12"/>
    </row>
    <row r="34" spans="4:12" ht="16.5" x14ac:dyDescent="0.25">
      <c r="D34" s="16">
        <f>D29-(D29-D30)/(D31-D32)*(D33-D32)</f>
        <v>1.055E-2</v>
      </c>
      <c r="E34" s="29">
        <f>E29-(E29-E30)/(E31-E32)*(E33-E32)</f>
        <v>0.84530000000000005</v>
      </c>
      <c r="H34" s="29">
        <f>H29-(H29-H30)/(H31-H32)*(H33-H32)</f>
        <v>1.4167750000000001</v>
      </c>
      <c r="K34" s="12"/>
      <c r="L34" s="12"/>
    </row>
    <row r="35" spans="4:12" x14ac:dyDescent="0.25">
      <c r="D35" s="28">
        <v>1.9E-2</v>
      </c>
      <c r="K35" s="12"/>
      <c r="L35" s="12"/>
    </row>
    <row r="36" spans="4:12" x14ac:dyDescent="0.25">
      <c r="K36" s="12"/>
      <c r="L36" s="12"/>
    </row>
    <row r="37" spans="4:12" x14ac:dyDescent="0.25">
      <c r="K37" s="12"/>
      <c r="L37" s="12"/>
    </row>
    <row r="38" spans="4:12" x14ac:dyDescent="0.25">
      <c r="K38" s="12"/>
      <c r="L38" s="12"/>
    </row>
    <row r="39" spans="4:12" x14ac:dyDescent="0.25">
      <c r="K39" s="12"/>
      <c r="L39" s="1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TỔNG GIÁ TRỊ</vt:lpstr>
      <vt:lpstr>REN LUYEN KY NĂNG</vt:lpstr>
      <vt:lpstr>PHANKY</vt:lpstr>
      <vt:lpstr>Sheet3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2018-10-23T02:27:27Z</cp:lastPrinted>
  <dcterms:created xsi:type="dcterms:W3CDTF">2018-10-16T02:26:35Z</dcterms:created>
  <dcterms:modified xsi:type="dcterms:W3CDTF">2018-10-23T02:55:30Z</dcterms:modified>
</cp:coreProperties>
</file>